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firstSheet="9" activeTab="9"/>
  </bookViews>
  <sheets>
    <sheet name="копия" sheetId="1" r:id="rId1"/>
    <sheet name="1кв" sheetId="2" r:id="rId2"/>
    <sheet name="2кв" sheetId="3" r:id="rId3"/>
    <sheet name="3кв" sheetId="4" r:id="rId4"/>
    <sheet name="4кв " sheetId="5" r:id="rId5"/>
    <sheet name="начисл" sheetId="6" r:id="rId6"/>
    <sheet name="1кв 13г." sheetId="7" r:id="rId7"/>
    <sheet name="2кв 13г." sheetId="8" r:id="rId8"/>
    <sheet name="3кв 13г." sheetId="9" r:id="rId9"/>
    <sheet name="1кв16" sheetId="10" r:id="rId10"/>
    <sheet name="2кв16" sheetId="11" r:id="rId11"/>
    <sheet name="3кв16" sheetId="12" r:id="rId12"/>
  </sheets>
  <definedNames/>
  <calcPr fullCalcOnLoad="1"/>
</workbook>
</file>

<file path=xl/sharedStrings.xml><?xml version="1.0" encoding="utf-8"?>
<sst xmlns="http://schemas.openxmlformats.org/spreadsheetml/2006/main" count="679" uniqueCount="92">
  <si>
    <t>Форма 6-общая</t>
  </si>
  <si>
    <t>Утверждена постановлением</t>
  </si>
  <si>
    <t>Госстроя России от 23.02.99 №9</t>
  </si>
  <si>
    <t>ПРОЧИЕ ВИДЫ ДЕЯТЕЛЬНОСТИ</t>
  </si>
  <si>
    <t xml:space="preserve">ОТЧЕТНАЯ КАЛЬКУЛЯЦИЯ СЕБЕСТОИМОСТИ </t>
  </si>
  <si>
    <t xml:space="preserve">СОДЕРЖАНИЕ И РЕМОНТ </t>
  </si>
  <si>
    <t>Показатели</t>
  </si>
  <si>
    <t>код строки</t>
  </si>
  <si>
    <t>По отчету за соотв.период</t>
  </si>
  <si>
    <t>прошлого года</t>
  </si>
  <si>
    <t>Фактически с</t>
  </si>
  <si>
    <t>начала года</t>
  </si>
  <si>
    <t>1.НАТУРАЛЬНЫЕ ПОКАЗАТЕЛИ</t>
  </si>
  <si>
    <t>Общая площадь</t>
  </si>
  <si>
    <t>О10</t>
  </si>
  <si>
    <t>Жилая площадь</t>
  </si>
  <si>
    <t>О20</t>
  </si>
  <si>
    <t>11.ПОЛНАЯ СЕБЕСТОИМОСТЬ</t>
  </si>
  <si>
    <t>материалы</t>
  </si>
  <si>
    <t>топливо</t>
  </si>
  <si>
    <t>электоэнергия</t>
  </si>
  <si>
    <t>амортизация</t>
  </si>
  <si>
    <t>ремонтный фонд</t>
  </si>
  <si>
    <t>ремонт и тех.обслуживание</t>
  </si>
  <si>
    <t>затраты на оплату труда</t>
  </si>
  <si>
    <t>отчисление на соц.нужды</t>
  </si>
  <si>
    <t>Прочие прямые расход- всего</t>
  </si>
  <si>
    <t>Услуги сторонних организаций</t>
  </si>
  <si>
    <t>в т.ч. отчисления на страх.имущества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</si>
  <si>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</si>
  <si>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</si>
  <si>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</si>
  <si>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</si>
  <si>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 себестоимости</t>
  </si>
  <si>
    <t>Себестоимость единицы выполняемых работ ,руб</t>
  </si>
  <si>
    <t>Всего доходов</t>
  </si>
  <si>
    <t>в т.ч.:доходы от прочих платных услуг</t>
  </si>
  <si>
    <t>Справочно : ЭОТ</t>
  </si>
  <si>
    <t>Тариф для населения</t>
  </si>
  <si>
    <t>О30</t>
  </si>
  <si>
    <t>О40</t>
  </si>
  <si>
    <t>О50</t>
  </si>
  <si>
    <t>О60</t>
  </si>
  <si>
    <t>О70</t>
  </si>
  <si>
    <t>О80</t>
  </si>
  <si>
    <t>О90</t>
  </si>
  <si>
    <t>Руководитель организации</t>
  </si>
  <si>
    <r>
      <t xml:space="preserve">Отрасль (вид деятельности) </t>
    </r>
    <r>
      <rPr>
        <b/>
        <sz val="8"/>
        <rFont val="Arial Cyr"/>
        <family val="0"/>
      </rPr>
      <t>оказание жилищных услуг</t>
    </r>
  </si>
  <si>
    <t>исполнитель Пуцкова Т.В.</t>
  </si>
  <si>
    <r>
      <t>Организация - управление ЖКХ Вяземский район   ООО</t>
    </r>
    <r>
      <rPr>
        <b/>
        <sz val="8"/>
        <rFont val="Arial Cyr"/>
        <family val="0"/>
      </rPr>
      <t>"Райкоммунсбыт"</t>
    </r>
  </si>
  <si>
    <t>за                   год                       2010г.</t>
  </si>
  <si>
    <t xml:space="preserve">аварийно-вост.работы </t>
  </si>
  <si>
    <t>за                1 квартал                       2012г.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</si>
  <si>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</si>
  <si>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</si>
  <si>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</si>
  <si>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</si>
  <si>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</si>
  <si>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</si>
  <si>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</si>
  <si>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</si>
  <si>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</si>
  <si>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</si>
  <si>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</si>
  <si>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</si>
  <si>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феникс</t>
  </si>
  <si>
    <t>тех</t>
  </si>
  <si>
    <t>найм</t>
  </si>
  <si>
    <t>прогресс</t>
  </si>
  <si>
    <t>город</t>
  </si>
  <si>
    <t>гос.жил.фонд</t>
  </si>
  <si>
    <t>газ</t>
  </si>
  <si>
    <t>тех.</t>
  </si>
  <si>
    <t>Вечурко Н.П.</t>
  </si>
  <si>
    <t>3-17-04</t>
  </si>
  <si>
    <t>в т.ч. Заработная плата</t>
  </si>
  <si>
    <t>% банка</t>
  </si>
  <si>
    <t>хоз.расходы</t>
  </si>
  <si>
    <t>оплата за связь;отопленние;воду</t>
  </si>
  <si>
    <t xml:space="preserve">в т.ч. </t>
  </si>
  <si>
    <t>Вывоз ТБО</t>
  </si>
  <si>
    <t>за                2 квартал                       2012г.</t>
  </si>
  <si>
    <t>за          9 месяцев                     2012г.</t>
  </si>
  <si>
    <t>за      год                    2012г.</t>
  </si>
  <si>
    <t>результат</t>
  </si>
  <si>
    <t>за                1 квартал                       2013г.</t>
  </si>
  <si>
    <t>2013г.</t>
  </si>
  <si>
    <t>за           полугодие                      2013г.</t>
  </si>
  <si>
    <t>за           9 месяцев                    2013г.</t>
  </si>
  <si>
    <t>за         1 квартал          2016г.</t>
  </si>
  <si>
    <t>за         полугодие        2016г.</t>
  </si>
  <si>
    <t>за     9 месяцев    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</si>
</sst>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H40" sqref="H4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13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50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1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2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1"/>
      <c r="G16" s="4">
        <v>76791.7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1"/>
      <c r="G17" s="4"/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22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22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1"/>
      <c r="G21" s="23">
        <v>262.5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1"/>
      <c r="G22" s="4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1"/>
      <c r="G23" s="4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1"/>
      <c r="G24" s="4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1"/>
      <c r="G25" s="24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1"/>
      <c r="G26" s="24">
        <f>227.7-22.2+6.3+2.6</f>
        <v>214.4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1"/>
      <c r="G27" s="4">
        <v>22.2</v>
      </c>
      <c r="H27" s="14"/>
      <c r="I27" s="14"/>
      <c r="J27" s="14"/>
      <c r="K27" s="14"/>
    </row>
    <row r="28" spans="3:11" ht="12.75">
      <c r="C28" s="4" t="s">
        <v>24</v>
      </c>
      <c r="D28" s="5">
        <v>120</v>
      </c>
      <c r="E28" s="1"/>
      <c r="F28" s="1"/>
      <c r="G28" s="4">
        <v>50.4</v>
      </c>
      <c r="H28" s="14"/>
      <c r="I28" s="14"/>
      <c r="J28" s="14"/>
      <c r="K28" s="14"/>
    </row>
    <row r="29" spans="3:11" ht="12.75">
      <c r="C29" s="4" t="s">
        <v>25</v>
      </c>
      <c r="D29" s="5">
        <v>130</v>
      </c>
      <c r="E29" s="1"/>
      <c r="F29" s="1"/>
      <c r="G29" s="4">
        <v>7.2</v>
      </c>
      <c r="H29" s="14"/>
      <c r="I29" s="14"/>
      <c r="J29" s="14"/>
      <c r="K29" s="14"/>
    </row>
    <row r="30" spans="3:11" ht="12.75">
      <c r="C30" s="4" t="s">
        <v>26</v>
      </c>
      <c r="D30" s="5">
        <v>140</v>
      </c>
      <c r="E30" s="1"/>
      <c r="F30" s="1"/>
      <c r="G30" s="21"/>
      <c r="H30" s="15"/>
      <c r="I30" s="15"/>
      <c r="J30" s="15"/>
      <c r="K30" s="15"/>
    </row>
    <row r="31" spans="3:11" ht="12.75">
      <c r="C31" s="4" t="s">
        <v>27</v>
      </c>
      <c r="D31" s="5">
        <v>150</v>
      </c>
      <c r="E31" s="1"/>
      <c r="F31" s="1"/>
      <c r="G31" s="4"/>
      <c r="H31" s="14"/>
      <c r="I31" s="14"/>
      <c r="J31" s="14"/>
      <c r="K31" s="14"/>
    </row>
    <row r="32" spans="3:11" ht="12.75">
      <c r="C32" s="4" t="s">
        <v>28</v>
      </c>
      <c r="D32" s="5">
        <v>160</v>
      </c>
      <c r="E32" s="1"/>
      <c r="F32" s="1"/>
      <c r="G32" s="4"/>
      <c r="H32" s="14"/>
      <c r="I32" s="14"/>
      <c r="J32" s="14"/>
      <c r="K32" s="14"/>
    </row>
    <row r="33" spans="3:11" ht="12.75">
      <c r="C33" s="4" t="s">
        <v>29</v>
      </c>
      <c r="D33" s="5">
        <v>170</v>
      </c>
      <c r="E33" s="1"/>
      <c r="F33" s="1"/>
      <c r="G33" s="4"/>
      <c r="H33" s="14"/>
      <c r="I33" s="14"/>
      <c r="J33" s="14"/>
      <c r="K33" s="14"/>
    </row>
    <row r="34" spans="3:11" ht="12.75">
      <c r="C34" s="4" t="s">
        <v>30</v>
      </c>
      <c r="D34" s="5">
        <v>180</v>
      </c>
      <c r="E34" s="1"/>
      <c r="F34" s="1"/>
      <c r="G34" s="25">
        <f>207.5+5.9+7.8+0.4</f>
        <v>221.60000000000002</v>
      </c>
      <c r="H34" s="14"/>
      <c r="I34" s="14"/>
      <c r="J34" s="14"/>
      <c r="K34" s="14"/>
    </row>
    <row r="35" spans="3:11" ht="12.75">
      <c r="C35" s="4" t="s">
        <v>31</v>
      </c>
      <c r="D35" s="5">
        <v>190</v>
      </c>
      <c r="E35" s="1"/>
      <c r="F35" s="1"/>
      <c r="G35" s="4"/>
      <c r="H35" s="14"/>
      <c r="I35" s="14"/>
      <c r="J35" s="14"/>
      <c r="K35" s="14"/>
    </row>
    <row r="36" spans="3:11" ht="12.75">
      <c r="C36" s="4" t="s">
        <v>32</v>
      </c>
      <c r="D36" s="5">
        <v>200</v>
      </c>
      <c r="E36" s="1"/>
      <c r="F36" s="1"/>
      <c r="G36" s="4"/>
      <c r="H36" s="14"/>
      <c r="I36" s="14"/>
      <c r="J36" s="14"/>
      <c r="K36" s="14"/>
    </row>
    <row r="37" spans="3:11" s="12" customFormat="1" ht="12.75">
      <c r="C37" s="9" t="s">
        <v>33</v>
      </c>
      <c r="D37" s="10">
        <v>210</v>
      </c>
      <c r="E37" s="11"/>
      <c r="F37" s="11"/>
      <c r="G37" s="27">
        <f>G23+G24+G28+G29+G33+G21+G26+G27+G34</f>
        <v>778.3000000000001</v>
      </c>
      <c r="H37" s="17"/>
      <c r="I37" s="17"/>
      <c r="J37" s="17"/>
      <c r="K37" s="17"/>
    </row>
    <row r="38" spans="3:11" ht="12.75">
      <c r="C38" s="4" t="s">
        <v>34</v>
      </c>
      <c r="D38" s="5">
        <v>220</v>
      </c>
      <c r="E38" s="1"/>
      <c r="F38" s="1"/>
      <c r="G38" s="23"/>
      <c r="H38" s="14"/>
      <c r="I38" s="14"/>
      <c r="J38" s="14"/>
      <c r="K38" s="14"/>
    </row>
    <row r="39" spans="3:11" s="12" customFormat="1" ht="12.75">
      <c r="C39" s="9" t="s">
        <v>35</v>
      </c>
      <c r="D39" s="10">
        <v>230</v>
      </c>
      <c r="E39" s="11"/>
      <c r="F39" s="11"/>
      <c r="G39" s="27">
        <v>1011</v>
      </c>
      <c r="H39" s="18"/>
      <c r="I39" s="18"/>
      <c r="J39" s="18"/>
      <c r="K39" s="18"/>
    </row>
    <row r="40" spans="3:11" ht="12.75">
      <c r="C40" s="4" t="s">
        <v>36</v>
      </c>
      <c r="D40" s="5">
        <v>231</v>
      </c>
      <c r="E40" s="1"/>
      <c r="F40" s="1"/>
      <c r="G40" s="4"/>
      <c r="H40" s="14"/>
      <c r="I40" s="14"/>
      <c r="J40" s="14"/>
      <c r="K40" s="14"/>
    </row>
    <row r="41" spans="3:11" ht="12.75">
      <c r="C41" s="4" t="s">
        <v>37</v>
      </c>
      <c r="D41" s="5">
        <v>240</v>
      </c>
      <c r="E41" s="1"/>
      <c r="F41" s="1"/>
      <c r="G41" s="4"/>
      <c r="H41" s="14"/>
      <c r="I41" s="14"/>
      <c r="J41" s="14"/>
      <c r="K41" s="14"/>
    </row>
    <row r="42" spans="3:11" ht="12.75">
      <c r="C42" s="4" t="s">
        <v>38</v>
      </c>
      <c r="D42" s="5">
        <v>250</v>
      </c>
      <c r="E42" s="1"/>
      <c r="F42" s="1"/>
      <c r="G42" s="4"/>
      <c r="H42" s="14"/>
      <c r="I42" s="14"/>
      <c r="J42" s="14"/>
      <c r="K42" s="14"/>
    </row>
    <row r="43" spans="3:11" ht="12.75">
      <c r="C43" s="15"/>
      <c r="D43" s="26"/>
      <c r="E43" s="14"/>
      <c r="F43" s="14"/>
      <c r="G43" s="15"/>
      <c r="H43" s="14"/>
      <c r="I43" s="14"/>
      <c r="J43" s="14"/>
      <c r="K43" s="14"/>
    </row>
    <row r="44" spans="3:11" ht="12.75">
      <c r="C44" s="15"/>
      <c r="D44" s="26"/>
      <c r="E44" s="14"/>
      <c r="F44" s="14"/>
      <c r="G44" s="15"/>
      <c r="H44" s="14"/>
      <c r="I44" s="14"/>
      <c r="J44" s="14"/>
      <c r="K44" s="14"/>
    </row>
    <row r="45" ht="12.75">
      <c r="C45" s="8" t="s">
        <v>46</v>
      </c>
    </row>
    <row r="47" ht="12.75">
      <c r="C47" s="8" t="s">
        <v>48</v>
      </c>
    </row>
  </sheetData>
  <sheetProtection/>
  <mergeCells count="18">
    <mergeCell ref="A6:I6"/>
    <mergeCell ref="A7:I7"/>
    <mergeCell ref="A9:I9"/>
    <mergeCell ref="A10:I10"/>
    <mergeCell ref="A1:I1"/>
    <mergeCell ref="A2:I2"/>
    <mergeCell ref="A3:I3"/>
    <mergeCell ref="A4:I4"/>
    <mergeCell ref="J13:J14"/>
    <mergeCell ref="K13:K14"/>
    <mergeCell ref="C15:G15"/>
    <mergeCell ref="C20:G20"/>
    <mergeCell ref="A11:I11"/>
    <mergeCell ref="E14:F14"/>
    <mergeCell ref="C13:C14"/>
    <mergeCell ref="D13:D14"/>
    <mergeCell ref="H13:H14"/>
    <mergeCell ref="I13:I14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0">
      <selection activeCell="K20" sqref="K20:K21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89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3" ht="12.75">
      <c r="C16" s="4" t="s">
        <v>13</v>
      </c>
      <c r="D16" s="5" t="s">
        <v>14</v>
      </c>
      <c r="E16" s="1"/>
      <c r="F16" s="43">
        <v>35356.72</v>
      </c>
      <c r="G16" s="43">
        <v>26371.56</v>
      </c>
      <c r="H16" s="14"/>
      <c r="I16" s="15"/>
      <c r="J16" s="15"/>
      <c r="K16" s="14"/>
      <c r="L16" s="15"/>
      <c r="M16" s="15"/>
    </row>
    <row r="17" spans="3:13" ht="12.75">
      <c r="C17" s="4" t="s">
        <v>15</v>
      </c>
      <c r="D17" s="5" t="s">
        <v>16</v>
      </c>
      <c r="E17" s="1"/>
      <c r="F17" s="43">
        <v>35356.72</v>
      </c>
      <c r="G17" s="43">
        <f>G16</f>
        <v>26371.56</v>
      </c>
      <c r="H17" s="14"/>
      <c r="I17" s="15"/>
      <c r="J17" s="15"/>
      <c r="K17" s="14"/>
      <c r="L17" s="15"/>
      <c r="M17" s="15"/>
    </row>
    <row r="18" spans="3:13" ht="12.75">
      <c r="C18" s="6"/>
      <c r="D18" s="5" t="s">
        <v>39</v>
      </c>
      <c r="E18" s="7"/>
      <c r="F18" s="7"/>
      <c r="G18" s="44"/>
      <c r="H18" s="14"/>
      <c r="I18" s="15"/>
      <c r="J18" s="14"/>
      <c r="K18" s="14"/>
      <c r="L18" s="15"/>
      <c r="M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31.7</v>
      </c>
      <c r="G21" s="45">
        <v>44.4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231</v>
      </c>
      <c r="G26" s="46">
        <v>317.9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101.6</v>
      </c>
      <c r="G27" s="43">
        <v>288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65</v>
      </c>
      <c r="G28" s="43">
        <v>108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20.5</v>
      </c>
      <c r="G29" s="43">
        <v>54.2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5.6</v>
      </c>
      <c r="G30" s="43">
        <v>14.8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v>394.9</v>
      </c>
      <c r="G35" s="48">
        <f>G36+G37+G38+G39+G40</f>
        <v>555.5000000000001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281.1</v>
      </c>
      <c r="G36" s="43">
        <v>403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88.6</v>
      </c>
      <c r="G37" s="43">
        <v>121.7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5.7</v>
      </c>
      <c r="G38" s="43">
        <v>4.2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4.7</v>
      </c>
      <c r="G39" s="43">
        <v>2.5</v>
      </c>
      <c r="H39" s="51"/>
      <c r="I39" s="14"/>
      <c r="J39" s="14"/>
      <c r="K39" s="14"/>
    </row>
    <row r="40" spans="3:11" ht="12.75">
      <c r="C40" s="4" t="s">
        <v>78</v>
      </c>
      <c r="D40" s="5"/>
      <c r="E40" s="1"/>
      <c r="F40" s="4">
        <v>14.8</v>
      </c>
      <c r="G40" s="43">
        <v>24.1</v>
      </c>
      <c r="H40" s="51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850.3</v>
      </c>
      <c r="G43" s="49">
        <f>G21+G26+G27+G28+G29+G30+G35</f>
        <v>1382.8000000000002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1689.5</v>
      </c>
      <c r="G45" s="49">
        <v>1623.7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839.2</v>
      </c>
      <c r="G47" s="49">
        <f>G45-G43</f>
        <v>240.89999999999986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8" right="0.1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90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3" ht="12.75">
      <c r="C16" s="4" t="s">
        <v>13</v>
      </c>
      <c r="D16" s="5" t="s">
        <v>14</v>
      </c>
      <c r="E16" s="1"/>
      <c r="F16" s="43">
        <v>25950.4</v>
      </c>
      <c r="G16" s="43">
        <v>26371.56</v>
      </c>
      <c r="H16" s="14"/>
      <c r="I16" s="15"/>
      <c r="J16" s="15"/>
      <c r="K16" s="14"/>
      <c r="L16" s="15"/>
      <c r="M16" s="15"/>
    </row>
    <row r="17" spans="3:13" ht="12.75">
      <c r="C17" s="4" t="s">
        <v>15</v>
      </c>
      <c r="D17" s="5" t="s">
        <v>16</v>
      </c>
      <c r="E17" s="1"/>
      <c r="F17" s="43">
        <v>25950.4</v>
      </c>
      <c r="G17" s="43">
        <f>G16</f>
        <v>26371.56</v>
      </c>
      <c r="H17" s="14"/>
      <c r="I17" s="15"/>
      <c r="J17" s="15"/>
      <c r="K17" s="14"/>
      <c r="L17" s="15"/>
      <c r="M17" s="15"/>
    </row>
    <row r="18" spans="3:13" ht="12.75">
      <c r="C18" s="6"/>
      <c r="D18" s="5" t="s">
        <v>39</v>
      </c>
      <c r="E18" s="7"/>
      <c r="F18" s="7"/>
      <c r="G18" s="44"/>
      <c r="H18" s="14"/>
      <c r="I18" s="15"/>
      <c r="J18" s="14"/>
      <c r="K18" s="14"/>
      <c r="L18" s="15"/>
      <c r="M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196.8</v>
      </c>
      <c r="G21" s="45">
        <v>148.8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297.7</v>
      </c>
      <c r="G26" s="46">
        <v>814.6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669.4</v>
      </c>
      <c r="G27" s="43">
        <f>491.6+66.8</f>
        <v>558.4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246.9</v>
      </c>
      <c r="G28" s="43">
        <v>277.6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75.7</v>
      </c>
      <c r="G29" s="43">
        <v>100.5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23.8</v>
      </c>
      <c r="G30" s="43">
        <v>27.4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v>1021.9</v>
      </c>
      <c r="G35" s="48">
        <f>G36+G37+G38+G39+G40</f>
        <v>1134.8000000000002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728.8</v>
      </c>
      <c r="G36" s="43">
        <v>812.6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242.1</v>
      </c>
      <c r="G37" s="43">
        <v>257.1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12.2</v>
      </c>
      <c r="G38" s="43">
        <v>8.4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14.1</v>
      </c>
      <c r="G39" s="43">
        <v>10.3</v>
      </c>
      <c r="H39" s="51"/>
      <c r="I39" s="14"/>
      <c r="J39" s="14"/>
      <c r="K39" s="14"/>
    </row>
    <row r="40" spans="3:11" ht="12.75">
      <c r="C40" s="4" t="s">
        <v>78</v>
      </c>
      <c r="D40" s="5"/>
      <c r="E40" s="1"/>
      <c r="F40" s="4">
        <v>24.7</v>
      </c>
      <c r="G40" s="43">
        <v>46.4</v>
      </c>
      <c r="H40" s="51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2532.2000000000003</v>
      </c>
      <c r="G43" s="49">
        <f>G21+G26+G27+G28+G29+G30+G35</f>
        <v>3062.1000000000004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3197</v>
      </c>
      <c r="G45" s="49">
        <v>3288.3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664.7999999999997</v>
      </c>
      <c r="G47" s="49">
        <f>G45-G43</f>
        <v>226.19999999999982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8" right="0.1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91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3" ht="12.75">
      <c r="C16" s="4" t="s">
        <v>13</v>
      </c>
      <c r="D16" s="5" t="s">
        <v>14</v>
      </c>
      <c r="E16" s="1"/>
      <c r="F16" s="43">
        <v>25950.4</v>
      </c>
      <c r="G16" s="43">
        <v>26371.56</v>
      </c>
      <c r="H16" s="14"/>
      <c r="I16" s="15"/>
      <c r="J16" s="15"/>
      <c r="K16" s="14"/>
      <c r="L16" s="15"/>
      <c r="M16" s="15"/>
    </row>
    <row r="17" spans="3:13" ht="12.75">
      <c r="C17" s="4" t="s">
        <v>15</v>
      </c>
      <c r="D17" s="5" t="s">
        <v>16</v>
      </c>
      <c r="E17" s="1"/>
      <c r="F17" s="43">
        <v>25950.4</v>
      </c>
      <c r="G17" s="43">
        <f>G16</f>
        <v>26371.56</v>
      </c>
      <c r="H17" s="14"/>
      <c r="I17" s="15"/>
      <c r="J17" s="15"/>
      <c r="K17" s="14"/>
      <c r="L17" s="15"/>
      <c r="M17" s="15"/>
    </row>
    <row r="18" spans="3:13" ht="12.75">
      <c r="C18" s="6"/>
      <c r="D18" s="5" t="s">
        <v>39</v>
      </c>
      <c r="E18" s="7"/>
      <c r="F18" s="7"/>
      <c r="G18" s="44"/>
      <c r="H18" s="14"/>
      <c r="I18" s="15"/>
      <c r="J18" s="14"/>
      <c r="K18" s="14"/>
      <c r="L18" s="15"/>
      <c r="M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487.1</v>
      </c>
      <c r="G21" s="45">
        <v>165.5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1267.6</v>
      </c>
      <c r="G26" s="46">
        <v>1621.9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867.3</v>
      </c>
      <c r="G27" s="43">
        <v>867.4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372.1</v>
      </c>
      <c r="G28" s="43">
        <v>352.3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153.3</v>
      </c>
      <c r="G29" s="43">
        <v>107.4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43.8</v>
      </c>
      <c r="G30" s="43">
        <v>32.4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SUM(F21:F34)</f>
        <v>3191.2000000000003</v>
      </c>
      <c r="G35" s="48">
        <f>SUM(G21:G34)</f>
        <v>3146.9000000000005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1128.7</v>
      </c>
      <c r="G36" s="43">
        <v>1214.3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377.7</v>
      </c>
      <c r="G37" s="43">
        <v>396.8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16.5</v>
      </c>
      <c r="G38" s="43">
        <v>12.1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30.3</v>
      </c>
      <c r="G39" s="43">
        <v>14.8</v>
      </c>
      <c r="H39" s="51"/>
      <c r="I39" s="14"/>
      <c r="J39" s="14"/>
      <c r="K39" s="14"/>
    </row>
    <row r="40" spans="3:11" ht="12.75">
      <c r="C40" s="4" t="s">
        <v>78</v>
      </c>
      <c r="D40" s="5"/>
      <c r="E40" s="1"/>
      <c r="F40" s="4">
        <v>34.5</v>
      </c>
      <c r="G40" s="43">
        <v>64.4</v>
      </c>
      <c r="H40" s="51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F35+F36+F37+F38+F39+F40</f>
        <v>4778.900000000001</v>
      </c>
      <c r="G43" s="49">
        <f>G35+G36+G37+G38+G39+G40</f>
        <v>4849.300000000001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4857.2</v>
      </c>
      <c r="G45" s="49">
        <v>5155.3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78.29999999999927</v>
      </c>
      <c r="G47" s="49">
        <f>G45-G43</f>
        <v>305.9999999999991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8" right="0.1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7">
      <selection activeCell="G36" sqref="G3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52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57.9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573.1</v>
      </c>
      <c r="G26" s="33">
        <v>471.3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71.7</v>
      </c>
      <c r="G27" s="25">
        <v>72.9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48.1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20.3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9.6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833.8</v>
      </c>
      <c r="G35" s="38">
        <v>1029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299.5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97.9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2.2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3.4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25.2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1566.4</v>
      </c>
      <c r="G43" s="35">
        <f>G23+G24+G29+G30+G34+G21+G26+G27+G35+G32+G28</f>
        <v>2037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1843.1</v>
      </c>
      <c r="G45" s="35">
        <v>1693.2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F51:G51"/>
    <mergeCell ref="J13:J14"/>
    <mergeCell ref="K13:K14"/>
    <mergeCell ref="C15:G15"/>
    <mergeCell ref="C20:G20"/>
    <mergeCell ref="A9:I9"/>
    <mergeCell ref="A10:I10"/>
    <mergeCell ref="A11:I11"/>
    <mergeCell ref="E14:F14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I34" sqref="I3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81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74691.4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74691.4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325.9</v>
      </c>
      <c r="G21" s="32">
        <v>178.8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510</v>
      </c>
      <c r="G26" s="33">
        <f>1184.3+6.9</f>
        <v>1191.2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217.4</v>
      </c>
      <c r="G27" s="25">
        <v>267.6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66.2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365</v>
      </c>
      <c r="G29" s="25">
        <v>181.7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172</v>
      </c>
      <c r="G30" s="25">
        <v>55.2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1163.5</v>
      </c>
      <c r="G35" s="38">
        <v>959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666.9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234.2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5.4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4.4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48.1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2753.8</v>
      </c>
      <c r="G43" s="35">
        <f>G23+G24+G29+G30+G34+G21+G26+G27+G35+G32+G28</f>
        <v>2899.7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3378</v>
      </c>
      <c r="G45" s="35">
        <v>3361.8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3">
      <selection activeCell="G21" sqref="G21:G30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82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489.5</v>
      </c>
      <c r="G21" s="32">
        <v>370.9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1460.4</v>
      </c>
      <c r="G26" s="33">
        <f>1740.3-3.8</f>
        <v>1736.5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322.6</v>
      </c>
      <c r="G27" s="25">
        <v>477.9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144.3</v>
      </c>
      <c r="G28" s="25">
        <v>196.7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459.9</v>
      </c>
      <c r="G29" s="25">
        <v>264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157.3</v>
      </c>
      <c r="G30" s="25">
        <v>80.5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1926</v>
      </c>
      <c r="G35" s="38">
        <f>G36+G37+G38+G39+G40</f>
        <v>1509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1472</v>
      </c>
      <c r="G36" s="25">
        <v>1073.5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377</v>
      </c>
      <c r="G37" s="25">
        <v>339.2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7.9</v>
      </c>
      <c r="G38" s="25">
        <v>9.3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18.1</v>
      </c>
      <c r="G39" s="25">
        <v>12.9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51</v>
      </c>
      <c r="G40" s="25">
        <v>74.1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4960.000000000001</v>
      </c>
      <c r="G43" s="35">
        <f>G23+G24+G29+G30+G34+G21+G26+G27+G35+G32+G28</f>
        <v>4635.5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5052</v>
      </c>
      <c r="G45" s="35">
        <v>5079.7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1"/>
      <c r="G47" s="25"/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0">
      <selection activeCell="N46" sqref="N46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83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65429.52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65429.52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857.3</v>
      </c>
      <c r="G21" s="32">
        <v>445.8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1759.1</v>
      </c>
      <c r="G26" s="33">
        <f>2688.3-2.5-1.1</f>
        <v>2684.7000000000003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430.1</v>
      </c>
      <c r="G27" s="25">
        <v>663.5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/>
      <c r="G28" s="25">
        <v>316.8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773.1</v>
      </c>
      <c r="G29" s="25">
        <v>388</v>
      </c>
      <c r="H29" s="39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264.4</v>
      </c>
      <c r="G30" s="25">
        <v>115.6</v>
      </c>
      <c r="H30" s="39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">
        <v>2434.3</v>
      </c>
      <c r="G35" s="38">
        <f>G36+G37+G38+G39+G40</f>
        <v>2054.4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/>
      <c r="G36" s="25">
        <v>1511.3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/>
      <c r="G37" s="25">
        <v>411.1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/>
      <c r="G38" s="25">
        <v>12.9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/>
      <c r="G39" s="25">
        <v>18.6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/>
      <c r="G40" s="25">
        <v>100.5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35">
        <f>F23+F24+F29+F30+F34+F21+F26+F27+F35+F32+F28</f>
        <v>6518.299999999999</v>
      </c>
      <c r="G43" s="35">
        <f>G23+G24+G29+G30+G34+G21+G26+G27+G35+G32+G28</f>
        <v>6668.8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6682</v>
      </c>
      <c r="G45" s="35">
        <v>6795.2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32">
        <f>F45-F43</f>
        <v>163.70000000000073</v>
      </c>
      <c r="G47" s="32">
        <f>G45-G43</f>
        <v>126.39999999999964</v>
      </c>
      <c r="H47" s="14" t="s">
        <v>84</v>
      </c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K31"/>
  <sheetViews>
    <sheetView zoomScalePageLayoutView="0" workbookViewId="0" topLeftCell="A10">
      <pane xSplit="2" ySplit="3" topLeftCell="C13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E18" sqref="E18"/>
    </sheetView>
  </sheetViews>
  <sheetFormatPr defaultColWidth="8.875" defaultRowHeight="12.75"/>
  <cols>
    <col min="1" max="1" width="2.625" style="13" customWidth="1"/>
    <col min="2" max="8" width="8.875" style="13" customWidth="1"/>
    <col min="9" max="9" width="7.25390625" style="13" customWidth="1"/>
    <col min="10" max="10" width="7.125" style="13" customWidth="1"/>
    <col min="11" max="16384" width="8.875" style="13" customWidth="1"/>
  </cols>
  <sheetData>
    <row r="10" ht="12" thickBot="1"/>
    <row r="11" spans="2:10" ht="11.25">
      <c r="B11" s="13" t="s">
        <v>86</v>
      </c>
      <c r="C11" s="69" t="s">
        <v>65</v>
      </c>
      <c r="D11" s="70"/>
      <c r="E11" s="69" t="s">
        <v>68</v>
      </c>
      <c r="F11" s="70"/>
      <c r="G11" s="69" t="s">
        <v>69</v>
      </c>
      <c r="H11" s="71"/>
      <c r="I11" s="66" t="s">
        <v>70</v>
      </c>
      <c r="J11" s="60" t="s">
        <v>71</v>
      </c>
    </row>
    <row r="12" spans="3:10" ht="11.25">
      <c r="C12" s="36" t="s">
        <v>66</v>
      </c>
      <c r="D12" s="36" t="s">
        <v>67</v>
      </c>
      <c r="E12" s="36" t="s">
        <v>66</v>
      </c>
      <c r="F12" s="36" t="s">
        <v>67</v>
      </c>
      <c r="G12" s="36" t="s">
        <v>66</v>
      </c>
      <c r="H12" s="37" t="s">
        <v>67</v>
      </c>
      <c r="I12" s="67"/>
      <c r="J12" s="68"/>
    </row>
    <row r="13" spans="2:11" ht="11.25">
      <c r="B13" s="4" t="s">
        <v>53</v>
      </c>
      <c r="C13" s="4">
        <f>102351.64+15964.88</f>
        <v>118316.52</v>
      </c>
      <c r="D13" s="4">
        <v>29304.09</v>
      </c>
      <c r="E13" s="4">
        <f>13088.63</f>
        <v>13088.63</v>
      </c>
      <c r="F13" s="4">
        <v>4369.38</v>
      </c>
      <c r="G13" s="4">
        <f>229215.89+35958.69</f>
        <v>265174.58</v>
      </c>
      <c r="H13" s="4">
        <v>9479.69</v>
      </c>
      <c r="I13" s="4">
        <v>1663.85</v>
      </c>
      <c r="J13" s="4">
        <v>784.86</v>
      </c>
      <c r="K13" s="4"/>
    </row>
    <row r="14" spans="2:11" ht="11.25">
      <c r="B14" s="4" t="s">
        <v>54</v>
      </c>
      <c r="C14" s="4">
        <f>101960.3+15964.88</f>
        <v>117925.18000000001</v>
      </c>
      <c r="D14" s="4">
        <v>29070.55</v>
      </c>
      <c r="E14" s="4">
        <f>12691.62</f>
        <v>12691.62</v>
      </c>
      <c r="F14" s="4">
        <v>4236.85</v>
      </c>
      <c r="G14" s="4">
        <f>229531.56+36227.62</f>
        <v>265759.18</v>
      </c>
      <c r="H14" s="4">
        <v>9550.56</v>
      </c>
      <c r="I14" s="4">
        <v>1265.45</v>
      </c>
      <c r="J14" s="4">
        <v>784.86</v>
      </c>
      <c r="K14" s="4"/>
    </row>
    <row r="15" spans="2:11" ht="11.25">
      <c r="B15" s="4" t="s">
        <v>55</v>
      </c>
      <c r="C15" s="4">
        <f>100575.74+16091.2</f>
        <v>116666.94</v>
      </c>
      <c r="D15" s="4">
        <v>28235.81</v>
      </c>
      <c r="E15" s="4">
        <v>12691.62</v>
      </c>
      <c r="F15" s="4">
        <v>4125.85</v>
      </c>
      <c r="G15" s="4">
        <f>228618+36227.62</f>
        <v>264845.62</v>
      </c>
      <c r="H15" s="4">
        <v>9318.21</v>
      </c>
      <c r="I15" s="4">
        <v>1265.45</v>
      </c>
      <c r="J15" s="4">
        <v>484.11</v>
      </c>
      <c r="K15" s="4"/>
    </row>
    <row r="16" spans="2:11" ht="11.25">
      <c r="B16" s="4" t="s">
        <v>56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ht="11.25">
      <c r="B17" s="4" t="s">
        <v>57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1.25">
      <c r="B18" s="4" t="s">
        <v>58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1.25"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1.25">
      <c r="B20" s="4" t="s">
        <v>60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1.25">
      <c r="B21" s="4" t="s">
        <v>61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1.25">
      <c r="B22" s="4" t="s">
        <v>62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1.25">
      <c r="B23" s="4" t="s">
        <v>63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1.25">
      <c r="B24" s="4" t="s">
        <v>64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1.25">
      <c r="B25" s="4"/>
      <c r="C25" s="4">
        <f>SUM(C13:C24)</f>
        <v>352908.64</v>
      </c>
      <c r="D25" s="4">
        <f aca="true" t="shared" si="0" ref="D25:J25">SUM(D13:D24)</f>
        <v>86610.45</v>
      </c>
      <c r="E25" s="4">
        <f t="shared" si="0"/>
        <v>38471.87</v>
      </c>
      <c r="F25" s="4">
        <f t="shared" si="0"/>
        <v>12732.08</v>
      </c>
      <c r="G25" s="4">
        <f t="shared" si="0"/>
        <v>795779.38</v>
      </c>
      <c r="H25" s="4">
        <f t="shared" si="0"/>
        <v>28348.46</v>
      </c>
      <c r="I25" s="4">
        <f t="shared" si="0"/>
        <v>4194.75</v>
      </c>
      <c r="J25" s="4">
        <f t="shared" si="0"/>
        <v>2053.83</v>
      </c>
      <c r="K25" s="4">
        <f>SUM(C25:J25)</f>
        <v>1321099.46</v>
      </c>
    </row>
    <row r="26" spans="2:11" ht="11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1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1.25">
      <c r="B28" s="4"/>
      <c r="C28" s="4"/>
      <c r="D28" s="4"/>
      <c r="E28" s="4" t="s">
        <v>72</v>
      </c>
      <c r="F28" s="4">
        <f>C25+E25+G25+I25+J25</f>
        <v>1193408.4700000002</v>
      </c>
      <c r="G28" s="4"/>
      <c r="H28" s="4"/>
      <c r="I28" s="4"/>
      <c r="J28" s="4"/>
      <c r="K28" s="4"/>
    </row>
    <row r="29" spans="2:11" ht="11.25">
      <c r="B29" s="4"/>
      <c r="C29" s="4"/>
      <c r="D29" s="4"/>
      <c r="E29" s="4" t="s">
        <v>67</v>
      </c>
      <c r="F29" s="4">
        <f>D25+F25+H25</f>
        <v>127690.98999999999</v>
      </c>
      <c r="G29" s="4"/>
      <c r="H29" s="4"/>
      <c r="I29" s="4"/>
      <c r="J29" s="4"/>
      <c r="K29" s="4"/>
    </row>
    <row r="30" spans="2:11" ht="11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1.25">
      <c r="B31" s="4"/>
      <c r="C31" s="4"/>
      <c r="D31" s="4"/>
      <c r="E31" s="4"/>
      <c r="F31" s="4">
        <f>SUM(F28:F30)</f>
        <v>1321099.4600000002</v>
      </c>
      <c r="G31" s="4"/>
      <c r="H31" s="4"/>
      <c r="I31" s="4"/>
      <c r="J31" s="4"/>
      <c r="K31" s="4"/>
    </row>
  </sheetData>
  <sheetProtection/>
  <mergeCells count="5">
    <mergeCell ref="I11:I12"/>
    <mergeCell ref="J11:J12"/>
    <mergeCell ref="C11:D11"/>
    <mergeCell ref="E11:F11"/>
    <mergeCell ref="G11:H11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8" sqref="K18:K19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28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85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29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30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25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25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31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31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32">
        <v>9.1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25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25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25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33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471.3</v>
      </c>
      <c r="G26" s="33">
        <f>342-220</f>
        <v>122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72.9</v>
      </c>
      <c r="G27" s="25">
        <v>165.9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48.1</v>
      </c>
      <c r="G28" s="25">
        <v>94.3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25">
        <v>215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25">
        <v>65.3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34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3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25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25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9">
        <v>1029</v>
      </c>
      <c r="G35" s="38">
        <f>G36+G37+G38+G39+G40</f>
        <v>400.69999999999993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299.5</v>
      </c>
      <c r="G36" s="25">
        <v>271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97.9</v>
      </c>
      <c r="G37" s="25">
        <v>86.7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2.2</v>
      </c>
      <c r="G38" s="25">
        <v>3.7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3.4</v>
      </c>
      <c r="G39" s="25">
        <v>3.9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25.2</v>
      </c>
      <c r="G40" s="25">
        <v>35.4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25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25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9">
        <v>2037</v>
      </c>
      <c r="G43" s="35">
        <f>G21+G26+G27+G28+G29+G30+G35</f>
        <v>1072.2999999999997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"/>
      <c r="G44" s="32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9">
        <v>1693.2</v>
      </c>
      <c r="G45" s="35">
        <v>1178.5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1"/>
      <c r="G46" s="25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9">
        <f>F43-F45</f>
        <v>343.79999999999995</v>
      </c>
      <c r="G47" s="35">
        <f>G45-G43</f>
        <v>106.20000000000027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25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16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16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I27" sqref="I27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87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74691.4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74691.4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178.8</v>
      </c>
      <c r="G21" s="45">
        <v>26.1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1191.2</v>
      </c>
      <c r="G26" s="46">
        <v>622.1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267.6</v>
      </c>
      <c r="G27" s="43">
        <v>331.8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66.2</v>
      </c>
      <c r="G28" s="43">
        <v>188.6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181.7</v>
      </c>
      <c r="G29" s="43">
        <v>282.1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55.2</v>
      </c>
      <c r="G30" s="43">
        <v>85.2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958.9999999999999</v>
      </c>
      <c r="G35" s="48">
        <f>G36+G37+G38+G39+G40</f>
        <v>710.44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666.9</v>
      </c>
      <c r="G36" s="43">
        <v>501.2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234.2</v>
      </c>
      <c r="G37" s="43">
        <v>151.4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5.4</v>
      </c>
      <c r="G38" s="43">
        <v>7.2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4.4</v>
      </c>
      <c r="G39" s="43">
        <v>6.2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48.1</v>
      </c>
      <c r="G40" s="43">
        <v>44.44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2899.7</v>
      </c>
      <c r="G43" s="49">
        <f>G21+G26+G27+G28+G29+G30+G35</f>
        <v>2246.34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3361.8</v>
      </c>
      <c r="G45" s="49">
        <v>2367.6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462.10000000000036</v>
      </c>
      <c r="G47" s="49">
        <f>G45-G43</f>
        <v>121.25999999999976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J13:J14"/>
    <mergeCell ref="K13:K14"/>
    <mergeCell ref="E14:F14"/>
    <mergeCell ref="C15:G15"/>
    <mergeCell ref="C20:G20"/>
    <mergeCell ref="F51:G51"/>
    <mergeCell ref="A9:I9"/>
    <mergeCell ref="A10:I10"/>
    <mergeCell ref="A11:I11"/>
    <mergeCell ref="C13:C14"/>
    <mergeCell ref="D13:D14"/>
    <mergeCell ref="H13:H14"/>
    <mergeCell ref="I13:I14"/>
    <mergeCell ref="A1:I1"/>
    <mergeCell ref="A2:I2"/>
    <mergeCell ref="A3:I3"/>
    <mergeCell ref="A4:I4"/>
    <mergeCell ref="A6:I6"/>
    <mergeCell ref="A7:I7"/>
  </mergeCells>
  <printOptions/>
  <pageMargins left="0.16" right="0.19" top="0.17" bottom="0.22" header="0.16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3">
      <selection activeCell="A2" sqref="A1:IV16384"/>
    </sheetView>
  </sheetViews>
  <sheetFormatPr defaultColWidth="9.00390625" defaultRowHeight="12.75"/>
  <cols>
    <col min="1" max="1" width="2.125" style="0" customWidth="1"/>
    <col min="2" max="2" width="5.875" style="0" customWidth="1"/>
    <col min="3" max="3" width="34.125" style="0" customWidth="1"/>
    <col min="5" max="5" width="8.25390625" style="0" customWidth="1"/>
    <col min="6" max="6" width="7.625" style="0" customWidth="1"/>
    <col min="7" max="7" width="10.00390625" style="40" customWidth="1"/>
    <col min="8" max="8" width="9.875" style="0" customWidth="1"/>
    <col min="9" max="9" width="12.375" style="0" customWidth="1"/>
    <col min="10" max="10" width="7.625" style="0" customWidth="1"/>
    <col min="11" max="11" width="7.125" style="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 t="s">
        <v>2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3" t="s">
        <v>3</v>
      </c>
      <c r="B4" s="63"/>
      <c r="C4" s="63"/>
      <c r="D4" s="63"/>
      <c r="E4" s="63"/>
      <c r="F4" s="63"/>
      <c r="G4" s="63"/>
      <c r="H4" s="63"/>
      <c r="I4" s="63"/>
    </row>
    <row r="6" spans="1:9" ht="12.75">
      <c r="A6" s="63" t="s">
        <v>49</v>
      </c>
      <c r="B6" s="63"/>
      <c r="C6" s="63"/>
      <c r="D6" s="63"/>
      <c r="E6" s="63"/>
      <c r="F6" s="63"/>
      <c r="G6" s="63"/>
      <c r="H6" s="63"/>
      <c r="I6" s="63"/>
    </row>
    <row r="7" spans="1:9" ht="12.75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9" spans="1:9" ht="12.75">
      <c r="A9" s="64" t="s">
        <v>4</v>
      </c>
      <c r="B9" s="64"/>
      <c r="C9" s="64"/>
      <c r="D9" s="64"/>
      <c r="E9" s="64"/>
      <c r="F9" s="64"/>
      <c r="G9" s="64"/>
      <c r="H9" s="64"/>
      <c r="I9" s="64"/>
    </row>
    <row r="10" spans="1:9" ht="12.7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ht="12.75">
      <c r="A11" s="57" t="s">
        <v>88</v>
      </c>
      <c r="B11" s="57"/>
      <c r="C11" s="57"/>
      <c r="D11" s="57"/>
      <c r="E11" s="57"/>
      <c r="F11" s="57"/>
      <c r="G11" s="57"/>
      <c r="H11" s="57"/>
      <c r="I11" s="57"/>
    </row>
    <row r="12" ht="7.5" customHeight="1" thickBot="1"/>
    <row r="13" spans="3:11" ht="12.75" customHeight="1">
      <c r="C13" s="60" t="s">
        <v>6</v>
      </c>
      <c r="D13" s="60" t="s">
        <v>7</v>
      </c>
      <c r="E13" s="2" t="s">
        <v>8</v>
      </c>
      <c r="F13" s="3"/>
      <c r="G13" s="41" t="s">
        <v>10</v>
      </c>
      <c r="H13" s="62"/>
      <c r="I13" s="52"/>
      <c r="J13" s="52"/>
      <c r="K13" s="52"/>
    </row>
    <row r="14" spans="3:11" ht="18" customHeight="1" thickBot="1">
      <c r="C14" s="61"/>
      <c r="D14" s="61"/>
      <c r="E14" s="58" t="s">
        <v>9</v>
      </c>
      <c r="F14" s="59"/>
      <c r="G14" s="42" t="s">
        <v>11</v>
      </c>
      <c r="H14" s="62"/>
      <c r="I14" s="52"/>
      <c r="J14" s="52"/>
      <c r="K14" s="52"/>
    </row>
    <row r="15" spans="3:11" ht="12.75">
      <c r="C15" s="53" t="s">
        <v>12</v>
      </c>
      <c r="D15" s="53"/>
      <c r="E15" s="53"/>
      <c r="F15" s="53"/>
      <c r="G15" s="54"/>
      <c r="H15" s="14"/>
      <c r="I15" s="14"/>
      <c r="J15" s="14"/>
      <c r="K15" s="14"/>
    </row>
    <row r="16" spans="3:11" ht="12.75">
      <c r="C16" s="4" t="s">
        <v>13</v>
      </c>
      <c r="D16" s="5" t="s">
        <v>14</v>
      </c>
      <c r="E16" s="1"/>
      <c r="F16" s="4">
        <v>65429.52</v>
      </c>
      <c r="G16" s="43">
        <v>35356.72</v>
      </c>
      <c r="H16" s="14"/>
      <c r="I16" s="14"/>
      <c r="J16" s="14"/>
      <c r="K16" s="14"/>
    </row>
    <row r="17" spans="3:11" ht="12.75">
      <c r="C17" s="4" t="s">
        <v>15</v>
      </c>
      <c r="D17" s="5" t="s">
        <v>16</v>
      </c>
      <c r="E17" s="1"/>
      <c r="F17" s="4">
        <v>65429.52</v>
      </c>
      <c r="G17" s="43">
        <v>35356.72</v>
      </c>
      <c r="H17" s="14"/>
      <c r="I17" s="14"/>
      <c r="J17" s="14"/>
      <c r="K17" s="14"/>
    </row>
    <row r="18" spans="3:11" ht="12.75">
      <c r="C18" s="6"/>
      <c r="D18" s="5" t="s">
        <v>39</v>
      </c>
      <c r="E18" s="7"/>
      <c r="F18" s="7"/>
      <c r="G18" s="44"/>
      <c r="H18" s="14"/>
      <c r="I18" s="14"/>
      <c r="J18" s="14"/>
      <c r="K18" s="14"/>
    </row>
    <row r="19" spans="3:11" ht="12.75">
      <c r="C19" s="6"/>
      <c r="D19" s="5" t="s">
        <v>40</v>
      </c>
      <c r="E19" s="7"/>
      <c r="F19" s="7"/>
      <c r="G19" s="44"/>
      <c r="H19" s="14"/>
      <c r="I19" s="14"/>
      <c r="J19" s="14"/>
      <c r="K19" s="14"/>
    </row>
    <row r="20" spans="3:11" ht="12.75">
      <c r="C20" s="55" t="s">
        <v>17</v>
      </c>
      <c r="D20" s="55"/>
      <c r="E20" s="55"/>
      <c r="F20" s="55"/>
      <c r="G20" s="56"/>
      <c r="H20" s="14"/>
      <c r="I20" s="14"/>
      <c r="J20" s="14"/>
      <c r="K20" s="14"/>
    </row>
    <row r="21" spans="3:11" ht="12.75">
      <c r="C21" s="4" t="s">
        <v>18</v>
      </c>
      <c r="D21" s="5" t="s">
        <v>41</v>
      </c>
      <c r="E21" s="1"/>
      <c r="F21" s="4">
        <v>370.9</v>
      </c>
      <c r="G21" s="45">
        <v>67.9</v>
      </c>
      <c r="H21" s="14"/>
      <c r="I21" s="14"/>
      <c r="J21" s="15"/>
      <c r="K21" s="15"/>
    </row>
    <row r="22" spans="3:11" ht="12.75">
      <c r="C22" s="4" t="s">
        <v>19</v>
      </c>
      <c r="D22" s="5" t="s">
        <v>42</v>
      </c>
      <c r="E22" s="1"/>
      <c r="F22" s="4"/>
      <c r="G22" s="43"/>
      <c r="H22" s="14"/>
      <c r="I22" s="14"/>
      <c r="J22" s="14"/>
      <c r="K22" s="14"/>
    </row>
    <row r="23" spans="3:11" ht="12.75">
      <c r="C23" s="4" t="s">
        <v>20</v>
      </c>
      <c r="D23" s="5" t="s">
        <v>43</v>
      </c>
      <c r="E23" s="1"/>
      <c r="F23" s="4"/>
      <c r="G23" s="43"/>
      <c r="H23" s="14"/>
      <c r="I23" s="14"/>
      <c r="J23" s="14"/>
      <c r="K23" s="14"/>
    </row>
    <row r="24" spans="3:11" ht="12.75">
      <c r="C24" s="4" t="s">
        <v>21</v>
      </c>
      <c r="D24" s="5" t="s">
        <v>44</v>
      </c>
      <c r="E24" s="1"/>
      <c r="F24" s="4"/>
      <c r="G24" s="43"/>
      <c r="H24" s="14"/>
      <c r="I24" s="14"/>
      <c r="J24" s="14"/>
      <c r="K24" s="14"/>
    </row>
    <row r="25" spans="3:11" ht="12.75">
      <c r="C25" s="4" t="s">
        <v>22</v>
      </c>
      <c r="D25" s="5" t="s">
        <v>45</v>
      </c>
      <c r="E25" s="1"/>
      <c r="F25" s="4"/>
      <c r="G25" s="46"/>
      <c r="H25" s="15"/>
      <c r="I25" s="14"/>
      <c r="J25" s="14"/>
      <c r="K25" s="14"/>
    </row>
    <row r="26" spans="3:11" ht="12.75">
      <c r="C26" s="4" t="s">
        <v>23</v>
      </c>
      <c r="D26" s="5">
        <v>100</v>
      </c>
      <c r="E26" s="1"/>
      <c r="F26" s="4">
        <v>1736.5</v>
      </c>
      <c r="G26" s="46">
        <f>933.1-200</f>
        <v>733.1</v>
      </c>
      <c r="H26" s="15"/>
      <c r="I26" s="15"/>
      <c r="J26" s="15"/>
      <c r="K26" s="16"/>
    </row>
    <row r="27" spans="3:11" ht="12.75">
      <c r="C27" s="4" t="s">
        <v>51</v>
      </c>
      <c r="D27" s="5">
        <v>101</v>
      </c>
      <c r="E27" s="1"/>
      <c r="F27" s="4">
        <v>477.9</v>
      </c>
      <c r="G27" s="43">
        <v>497.7</v>
      </c>
      <c r="H27" s="14"/>
      <c r="I27" s="14"/>
      <c r="J27" s="14"/>
      <c r="K27" s="14"/>
    </row>
    <row r="28" spans="3:11" ht="12.75">
      <c r="C28" s="4" t="s">
        <v>80</v>
      </c>
      <c r="D28" s="5"/>
      <c r="E28" s="1"/>
      <c r="F28" s="4">
        <v>196.7</v>
      </c>
      <c r="G28" s="43">
        <v>282.9</v>
      </c>
      <c r="H28" s="14"/>
      <c r="I28" s="14"/>
      <c r="J28" s="14"/>
      <c r="K28" s="14"/>
    </row>
    <row r="29" spans="3:11" ht="12.75">
      <c r="C29" s="4" t="s">
        <v>24</v>
      </c>
      <c r="D29" s="5">
        <v>120</v>
      </c>
      <c r="E29" s="1"/>
      <c r="F29" s="4">
        <v>264</v>
      </c>
      <c r="G29" s="43">
        <v>392.5</v>
      </c>
      <c r="H29" s="14"/>
      <c r="I29" s="14"/>
      <c r="J29" s="14"/>
      <c r="K29" s="14"/>
    </row>
    <row r="30" spans="3:11" ht="12.75">
      <c r="C30" s="4" t="s">
        <v>25</v>
      </c>
      <c r="D30" s="5">
        <v>130</v>
      </c>
      <c r="E30" s="1"/>
      <c r="F30" s="4">
        <v>80.5</v>
      </c>
      <c r="G30" s="43">
        <v>118.5</v>
      </c>
      <c r="H30" s="14"/>
      <c r="I30" s="14"/>
      <c r="J30" s="14"/>
      <c r="K30" s="14"/>
    </row>
    <row r="31" spans="3:11" ht="12.75">
      <c r="C31" s="4" t="s">
        <v>26</v>
      </c>
      <c r="D31" s="5">
        <v>140</v>
      </c>
      <c r="E31" s="1"/>
      <c r="F31" s="4"/>
      <c r="G31" s="47"/>
      <c r="H31" s="15"/>
      <c r="I31" s="15"/>
      <c r="J31" s="15"/>
      <c r="K31" s="15"/>
    </row>
    <row r="32" spans="3:11" ht="12.75">
      <c r="C32" s="4" t="s">
        <v>27</v>
      </c>
      <c r="D32" s="5">
        <v>150</v>
      </c>
      <c r="E32" s="1"/>
      <c r="F32" s="4"/>
      <c r="G32" s="48"/>
      <c r="H32" s="14"/>
      <c r="I32" s="14"/>
      <c r="J32" s="14"/>
      <c r="K32" s="14"/>
    </row>
    <row r="33" spans="3:11" ht="12.75">
      <c r="C33" s="4" t="s">
        <v>79</v>
      </c>
      <c r="D33" s="5">
        <v>160</v>
      </c>
      <c r="E33" s="1"/>
      <c r="F33" s="4"/>
      <c r="G33" s="43"/>
      <c r="H33" s="14"/>
      <c r="I33" s="14"/>
      <c r="J33" s="14"/>
      <c r="K33" s="14"/>
    </row>
    <row r="34" spans="3:11" ht="12.75">
      <c r="C34" s="4" t="s">
        <v>29</v>
      </c>
      <c r="D34" s="5">
        <v>170</v>
      </c>
      <c r="E34" s="1"/>
      <c r="F34" s="4"/>
      <c r="G34" s="43"/>
      <c r="H34" s="14"/>
      <c r="I34" s="14"/>
      <c r="J34" s="14"/>
      <c r="K34" s="14"/>
    </row>
    <row r="35" spans="3:11" ht="12.75">
      <c r="C35" s="4" t="s">
        <v>30</v>
      </c>
      <c r="D35" s="5">
        <v>180</v>
      </c>
      <c r="E35" s="1"/>
      <c r="F35" s="48">
        <f>F36+F37+F38+F39+F40</f>
        <v>1509</v>
      </c>
      <c r="G35" s="48">
        <f>G36+G37+G38+G39+G40</f>
        <v>1161.3</v>
      </c>
      <c r="H35" s="14"/>
      <c r="I35" s="14"/>
      <c r="J35" s="14"/>
      <c r="K35" s="14"/>
    </row>
    <row r="36" spans="3:11" ht="12.75">
      <c r="C36" s="4" t="s">
        <v>75</v>
      </c>
      <c r="D36" s="5"/>
      <c r="E36" s="1"/>
      <c r="F36" s="4">
        <v>1073.5</v>
      </c>
      <c r="G36" s="43">
        <v>825.3</v>
      </c>
      <c r="H36" s="14"/>
      <c r="I36" s="14"/>
      <c r="J36" s="14"/>
      <c r="K36" s="14"/>
    </row>
    <row r="37" spans="3:11" ht="12.75">
      <c r="C37" s="4" t="s">
        <v>25</v>
      </c>
      <c r="D37" s="5"/>
      <c r="E37" s="1"/>
      <c r="F37" s="4">
        <v>339.2</v>
      </c>
      <c r="G37" s="43">
        <v>249.2</v>
      </c>
      <c r="H37" s="14"/>
      <c r="I37" s="14"/>
      <c r="J37" s="14"/>
      <c r="K37" s="14"/>
    </row>
    <row r="38" spans="3:11" ht="12.75">
      <c r="C38" s="4" t="s">
        <v>76</v>
      </c>
      <c r="D38" s="5"/>
      <c r="E38" s="1"/>
      <c r="F38" s="4">
        <v>9.3</v>
      </c>
      <c r="G38" s="43">
        <v>10.8</v>
      </c>
      <c r="H38" s="14"/>
      <c r="I38" s="14"/>
      <c r="J38" s="14"/>
      <c r="K38" s="14"/>
    </row>
    <row r="39" spans="3:11" ht="12.75">
      <c r="C39" s="4" t="s">
        <v>77</v>
      </c>
      <c r="D39" s="5"/>
      <c r="E39" s="1"/>
      <c r="F39" s="4">
        <v>12.9</v>
      </c>
      <c r="G39" s="43">
        <v>9.3</v>
      </c>
      <c r="H39" s="14"/>
      <c r="I39" s="14"/>
      <c r="J39" s="14"/>
      <c r="K39" s="14"/>
    </row>
    <row r="40" spans="3:11" ht="12.75">
      <c r="C40" s="4" t="s">
        <v>78</v>
      </c>
      <c r="D40" s="5"/>
      <c r="E40" s="1"/>
      <c r="F40" s="4">
        <v>74.1</v>
      </c>
      <c r="G40" s="43">
        <v>66.7</v>
      </c>
      <c r="H40" s="14"/>
      <c r="I40" s="14"/>
      <c r="J40" s="14"/>
      <c r="K40" s="14"/>
    </row>
    <row r="41" spans="3:11" ht="12.75">
      <c r="C41" s="4" t="s">
        <v>31</v>
      </c>
      <c r="D41" s="5">
        <v>190</v>
      </c>
      <c r="E41" s="1"/>
      <c r="F41" s="4"/>
      <c r="G41" s="43"/>
      <c r="H41" s="14"/>
      <c r="I41" s="14"/>
      <c r="J41" s="14"/>
      <c r="K41" s="14"/>
    </row>
    <row r="42" spans="3:11" ht="12.75">
      <c r="C42" s="4" t="s">
        <v>32</v>
      </c>
      <c r="D42" s="5">
        <v>200</v>
      </c>
      <c r="E42" s="1"/>
      <c r="F42" s="4"/>
      <c r="G42" s="43"/>
      <c r="H42" s="14"/>
      <c r="I42" s="14"/>
      <c r="J42" s="14"/>
      <c r="K42" s="14"/>
    </row>
    <row r="43" spans="3:11" s="12" customFormat="1" ht="12.75">
      <c r="C43" s="9" t="s">
        <v>33</v>
      </c>
      <c r="D43" s="10">
        <v>210</v>
      </c>
      <c r="E43" s="11"/>
      <c r="F43" s="49">
        <f>F21+F26+F27+F28+F29+F30+F35</f>
        <v>4635.5</v>
      </c>
      <c r="G43" s="49">
        <f>G21+G26+G27+G28+G29+G30+G35</f>
        <v>3253.8999999999996</v>
      </c>
      <c r="H43" s="17"/>
      <c r="I43" s="17"/>
      <c r="J43" s="17"/>
      <c r="K43" s="17"/>
    </row>
    <row r="44" spans="3:11" ht="12.75">
      <c r="C44" s="4" t="s">
        <v>34</v>
      </c>
      <c r="D44" s="5">
        <v>220</v>
      </c>
      <c r="E44" s="1"/>
      <c r="F44" s="45"/>
      <c r="G44" s="45"/>
      <c r="H44" s="14"/>
      <c r="I44" s="14"/>
      <c r="J44" s="14"/>
      <c r="K44" s="14"/>
    </row>
    <row r="45" spans="3:11" s="12" customFormat="1" ht="12.75">
      <c r="C45" s="9" t="s">
        <v>35</v>
      </c>
      <c r="D45" s="10">
        <v>230</v>
      </c>
      <c r="E45" s="11"/>
      <c r="F45" s="49">
        <v>5079.7</v>
      </c>
      <c r="G45" s="49">
        <v>3533.1</v>
      </c>
      <c r="H45" s="18"/>
      <c r="I45" s="18"/>
      <c r="J45" s="18"/>
      <c r="K45" s="18"/>
    </row>
    <row r="46" spans="3:11" ht="12.75">
      <c r="C46" s="4" t="s">
        <v>36</v>
      </c>
      <c r="D46" s="5">
        <v>231</v>
      </c>
      <c r="E46" s="1"/>
      <c r="F46" s="43"/>
      <c r="G46" s="43"/>
      <c r="H46" s="14"/>
      <c r="I46" s="14"/>
      <c r="J46" s="14"/>
      <c r="K46" s="14"/>
    </row>
    <row r="47" spans="3:11" ht="12.75">
      <c r="C47" s="4" t="s">
        <v>37</v>
      </c>
      <c r="D47" s="5">
        <v>240</v>
      </c>
      <c r="E47" s="1"/>
      <c r="F47" s="49">
        <f>F45-F43</f>
        <v>444.1999999999998</v>
      </c>
      <c r="G47" s="49">
        <f>G45-G43</f>
        <v>279.2000000000003</v>
      </c>
      <c r="H47" s="14"/>
      <c r="I47" s="14"/>
      <c r="J47" s="14"/>
      <c r="K47" s="14"/>
    </row>
    <row r="48" spans="3:11" ht="12.75">
      <c r="C48" s="4" t="s">
        <v>38</v>
      </c>
      <c r="D48" s="5">
        <v>250</v>
      </c>
      <c r="E48" s="1"/>
      <c r="F48" s="1"/>
      <c r="G48" s="43"/>
      <c r="H48" s="14"/>
      <c r="I48" s="14"/>
      <c r="J48" s="14"/>
      <c r="K48" s="14"/>
    </row>
    <row r="49" spans="3:11" ht="12.75">
      <c r="C49" s="15"/>
      <c r="D49" s="26"/>
      <c r="E49" s="14"/>
      <c r="F49" s="14"/>
      <c r="G49" s="50"/>
      <c r="H49" s="14"/>
      <c r="I49" s="14"/>
      <c r="J49" s="14"/>
      <c r="K49" s="14"/>
    </row>
    <row r="50" spans="3:11" ht="12.75">
      <c r="C50" s="15"/>
      <c r="D50" s="26"/>
      <c r="E50" s="14"/>
      <c r="F50" s="14"/>
      <c r="G50" s="50"/>
      <c r="H50" s="14"/>
      <c r="I50" s="14"/>
      <c r="J50" s="14"/>
      <c r="K50" s="14"/>
    </row>
    <row r="51" spans="3:7" ht="12.75">
      <c r="C51" s="8" t="s">
        <v>46</v>
      </c>
      <c r="F51" s="65" t="s">
        <v>73</v>
      </c>
      <c r="G51" s="65"/>
    </row>
    <row r="53" ht="12.75">
      <c r="C53" s="8" t="s">
        <v>48</v>
      </c>
    </row>
    <row r="54" ht="12.75">
      <c r="C54" s="8" t="s">
        <v>74</v>
      </c>
    </row>
  </sheetData>
  <sheetProtection/>
  <mergeCells count="19">
    <mergeCell ref="A1:I1"/>
    <mergeCell ref="A2:I2"/>
    <mergeCell ref="A3:I3"/>
    <mergeCell ref="A4:I4"/>
    <mergeCell ref="A6:I6"/>
    <mergeCell ref="A7:I7"/>
    <mergeCell ref="A9:I9"/>
    <mergeCell ref="A10:I10"/>
    <mergeCell ref="A11:I11"/>
    <mergeCell ref="C13:C14"/>
    <mergeCell ref="D13:D14"/>
    <mergeCell ref="H13:H14"/>
    <mergeCell ref="I13:I14"/>
    <mergeCell ref="J13:J14"/>
    <mergeCell ref="K13:K14"/>
    <mergeCell ref="E14:F14"/>
    <mergeCell ref="C15:G15"/>
    <mergeCell ref="C20:G20"/>
    <mergeCell ref="F51:G51"/>
  </mergeCells>
  <printOptions/>
  <pageMargins left="0.16" right="0.19" top="0.17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2016-10-30T23:30:53Z</cp:lastPrinted>
  <dcterms:created xsi:type="dcterms:W3CDTF">2009-06-24T20:55:23Z</dcterms:created>
  <dcterms:modified xsi:type="dcterms:W3CDTF">2016-11-27T23:09:03Z</dcterms:modified>
  <cp:category/>
  <cp:version/>
  <cp:contentType/>
  <cp:contentStatus/>
</cp:coreProperties>
</file>